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hubbardresearch0.sharepoint.com/sites/hubbardresearch.com/Shared Documents/HDR (Dropbox)/Website/HTMA Website Downloads/HTMA in Cybersecurity Risk/"/>
    </mc:Choice>
  </mc:AlternateContent>
  <xr:revisionPtr revIDLastSave="11" documentId="13_ncr:1_{55DE3BA5-D162-4060-9969-BCFC6AAEDA64}" xr6:coauthVersionLast="47" xr6:coauthVersionMax="47" xr10:uidLastSave="{38996EC7-CB8E-4998-AAFE-845CAA0C67EB}"/>
  <bookViews>
    <workbookView xWindow="-120" yWindow="-120" windowWidth="37665" windowHeight="21840" xr2:uid="{882D0C85-D392-4B2A-A479-AADC8E3A9733}"/>
  </bookViews>
  <sheets>
    <sheet name="Distributions" sheetId="1" r:id="rId1"/>
  </sheet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 l="1"/>
  <c r="F28" i="1"/>
  <c r="A28" i="1" s="1"/>
  <c r="F23" i="1"/>
  <c r="A23" i="1" s="1"/>
  <c r="F18" i="1"/>
  <c r="A18" i="1" s="1"/>
  <c r="F8" i="1"/>
  <c r="A8" i="1" s="1"/>
  <c r="F13" i="1"/>
  <c r="A13" i="1"/>
  <c r="I48" i="1"/>
  <c r="G48" i="1"/>
  <c r="F48" i="1"/>
  <c r="E48" i="1"/>
  <c r="A48" i="1"/>
  <c r="H43" i="1"/>
  <c r="A43" i="1" s="1"/>
  <c r="F43" i="1"/>
  <c r="E43" i="1"/>
  <c r="D43" i="1"/>
  <c r="G38" i="1"/>
  <c r="A38" i="1" s="1"/>
  <c r="E38" i="1"/>
  <c r="D38" i="1"/>
  <c r="A33" i="1"/>
</calcChain>
</file>

<file path=xl/sharedStrings.xml><?xml version="1.0" encoding="utf-8"?>
<sst xmlns="http://schemas.openxmlformats.org/spreadsheetml/2006/main" count="75" uniqueCount="38">
  <si>
    <t>Trial ID</t>
  </si>
  <si>
    <t>Uniform</t>
  </si>
  <si>
    <t>One of the simplest  distributions you can use is the uniform distribution. There is no chance of a value being above the maximum or below the minimum, and every value between the min and max are equally likely.
■ When to use: When you know the minimum and maximum values, but any value in between is equally likely.
■ Examples: The proportion of people that would buy a product, number of employees that do some activity.
■ Mean = (min + max)/2
■ Simulated value = rand * (max - min) + min</t>
  </si>
  <si>
    <t>Simulated Value</t>
  </si>
  <si>
    <t>Minimum</t>
  </si>
  <si>
    <t>Maximum</t>
  </si>
  <si>
    <t>Variable ID</t>
  </si>
  <si>
    <t>HDR PRNG</t>
  </si>
  <si>
    <t>Triangular</t>
  </si>
  <si>
    <t>For a triangular distribution, the UB and LB represent absolute limits. There is no chance that a value could be generated outside of these bounds. In addition to the UB and LB, this distribution also has a mode that can vary to any value between the UB and LB. This is sometimes useful as a substitute for a lognormal, when you want to set absolute limits on what the values can be but you want to skew the output in a way similar to the lognormal. It is useful in any situation where you know of absolute limits but the most likely value might not be in the middle, like the normal distribution.
■When to Use: When you want control over where the most likely value is compared to the range, and when the range has absolute limits.
■ Examples: Number of records lost if you think the most likely number is near the top of the range and yet you have a finite number of records you know cannot be exceeded.
■ Mean: =(min+mode+max)/3
■ Simulated value = IF(rand&lt;(mode-min)/(max-min), 1, 0) * (min + SQRT(rand*(max-min)*(mode-min))) + IF(rand&gt;= (mode-min)/(max-min), 1, 0) * (max - SQRT((1-rand) * (max - min) * (max - mode)))</t>
  </si>
  <si>
    <t>Mode</t>
  </si>
  <si>
    <t>Binary</t>
  </si>
  <si>
    <t>Unlike the other distributions mentioned here, a discrete binary distribution (also known as a Bernoulli distribution) generates just two possible outcomes: success or failure. The probability of success is p and the probability of failure is q = (1 – p). For example, if success means to flip a fair coin heads‐up, the probability of success is p = .5, and the probability of failure is q = (1 – .5) = .5.
■ When to use: This is used in either/or situations—something either happens or it doesn’t.
■ Example: The occurrence of a data breach in a given period of time.
■ Mean: =P
■ Simulated value = if(rand&lt;probability, 1, 0)</t>
  </si>
  <si>
    <t>Probability</t>
  </si>
  <si>
    <t>Normal</t>
  </si>
  <si>
    <t>A normal (or Gaussian) distribution is a bell‐shaped curve that is symmetrically distributed about the mean. Many natural phenomenon follow this distribution but in some applications it will underestimate the probability of extreme events.
■ When to Use: When there is equal probability of observing a result above or below the mean.
■ Examples: Test scores, travel time.
■ Mean: =(UB + LB)/2</t>
  </si>
  <si>
    <t>Lower Bound</t>
  </si>
  <si>
    <t>Upper Bound</t>
  </si>
  <si>
    <t>Lognormal</t>
  </si>
  <si>
    <t>The lognormal distribution is an often preferred alternative to the normal distribution when a sample can only take positive values. It also allows for the possibility of extreme values on the upper end and, therefore, may fit some phenomena better than a normal. 
■ When to Use: To model positive values that are primarily moderate in scope but have potential for rare extreme events.
■ Examples: Losses incurred by a cyberattack, the cost of a project.
■ Excel Formula: =lognorm.inv(rand(),(ln(UB) + ln(LB))/2, (ln(UB)‐ln(LB))/3.29)
■ Mean: = ((ln(UB)+ln(LB))/2)</t>
  </si>
  <si>
    <t>Poisson/Binomial</t>
  </si>
  <si>
    <t>The poisson distribution is a discrete probability distribution that expresses the probability of a given number of events occurring in some period of time if these events occur with a constant mean rate and independently of the time since the last event. For example, if the likelihood of some event ocurring at least once in a year is 40%, then the poisson distribution tells us the probability of that event occuring two, three, four, etc., times. Note that the events must be independent, meaning that the probability of the second event in a year is not affected by when the first event occurs. Excel does not have a "POISSON.INV()", so we approximate it using an inverse binomial distribution with a large number of trials.
■ When to Use: To model the number of times an event occurs in a given time period when the mean frequency is known or estimated. 
■ Examples: Number of cybersecurity events in a year, number of project cancellations over 10 years.
■ Excel Formula: =binom.inv(1000000, -ln(1-P)/1000000, rand())
■ Mean: = -ln(1-P)</t>
  </si>
  <si>
    <t>Beta</t>
  </si>
  <si>
    <t>Beta distributions are extremely versatile. They can be used to generate values between 0 and 1 but where some values are more likely than others. This result can also be used in other formulas to generate any range of values you like. They are particularly useful when modeling the frequency of an event, especially when the frequency is estimated based on random samples of a population or historical observations. In this distribution it is not quite as easy as in other distributions to determine the parameters based only on upper and lower bounds. The only solution is iteratively trying different “alpha” and “beta” values until you get the 90% CI you want. If alpha and beta are each greater than 1 and equal to each other, then it will be symmetrical, where values near .5 are the most likely and less likely further away from .5. The larger you make both alpha and beta, the narrower the distribution. If you make alpha larger than beta, the distribution will skew to the left, and if you make beta larger, it skews to the right.
■ When to Use: Any situation that can be characterized as a set of “hits” and “misses.” For each hit, increase alpha by 1. For each miss, increase beta by 1.
■ Examples: Frequency of an event (such as a data breach) when the frequency is less than 1 per time unit (e.g., year), the proportion of employees following a security procedure correctly.</t>
  </si>
  <si>
    <t>Alpha</t>
  </si>
  <si>
    <t>Computed 5th Percentile</t>
  </si>
  <si>
    <t>Computed 95th Percentile</t>
  </si>
  <si>
    <t>Power Law</t>
  </si>
  <si>
    <t>The power law is a useful distribution for describing phenomena with extreme, catastrophic possibilities - even more than lognormal. The “fat tail” of the power law distribution allows us to acknowledge the common small event, while still accounting for more extreme possibilities.  In fact, sometimes this type of distribution may not always have a defined-mean because the tails goes out so far.  Be careful of producing unintended extreme results.  To keep this from producing unrealistic results, you might prefer to use the Truncated Power Law Below.  We show this distribution in a simple form which requires that you enter "alpha" and "theta" iteratively until you get the 90% Confidence Interval you want.
■ When to Use: When you want to make sure that catastrophic events, while rare, will be given nontrivial probabilities.
■ Examples: Phenomena like earthquakes, power outages, epidemics, and other types of “cascade failures” have this property.</t>
  </si>
  <si>
    <t>Theta (scale)</t>
  </si>
  <si>
    <t>Computed 99.99th Percentile</t>
  </si>
  <si>
    <t>Truncated Power Law</t>
  </si>
  <si>
    <t xml:space="preserve">The truncated power law distribution is simply the power law distribution, but with an upper limit that is imposed by the user. While the heavy tail of the power law distribution allows us to account for the rare catastrophic event, there may be a theoretical bound to the size of such an event. If this upper limit is not factored into the model, we may produce a misleading and unnecessarily grim forecast.  As above, you need to enter values for alpha, theta and truncated percentile until you see 5 percentile, 95 percentile, and truncated value (the upper limit) that agrees with how you want to model this quantity.
■ When to Use: The power law distribution should be truncated if an upper bound on the severity of an event is known.
■ Example: Losses of records may follow a power law but you know you only have a finite number of records to lose. </t>
  </si>
  <si>
    <t>Truncated Percentile</t>
  </si>
  <si>
    <t>Truncated Value</t>
  </si>
  <si>
    <t>Appendix A: Selected Distributions (Updated for the 2nd Edition)</t>
  </si>
  <si>
    <t>Hubbard Decision Research
info@hubbardresearch.com</t>
  </si>
  <si>
    <t>These are the calculations for Appendix A: Selected Distributions.  There are several useful random distributions here that apply to a variety of different risks.  The Binary (aka Bernoulli) produces a "1" or "0" (which can be used as "event occurred" or "event didn't occur").  It applies to whether a security event such as a data breach occurred on the first place.  The other distributions are more appropriate for types of impacts that result after an event occurs - such as a system outage, a number of records compromised, the costs of legal liabilities, and so on. Yellow cells are for user inputs to define the distribution.  If you want to simply copy the formula for another sheet, use the formula in the "Random Result"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</si>
</sst>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4"/>
      <color theme="1"/>
      <name val="Calibri"/>
      <family val="2"/>
      <scheme val="minor"/>
    </font>
    <font>
      <sz val="11"/>
      <color theme="1"/>
      <name val="Calibri"/>
      <family val="2"/>
      <scheme val="minor"/>
    </font>
    <font>
      <sz val="14"/>
      <color theme="1"/>
      <name val="Calibri"/>
      <family val="2"/>
      <scheme val="minor"/>
    </font>
    <font>
      <b/>
      <sz val="14"/>
      <color theme="1"/>
      <name val="Calibri"/>
      <family val="2"/>
      <scheme val="minor"/>
    </font>
    <font>
      <sz val="11"/>
      <color theme="1"/>
      <name val="Calibri"/>
      <family val="2"/>
      <scheme val="minor"/>
    </font>
    <font>
      <b/>
      <sz val="24"/>
      <color theme="0"/>
      <name val="Calibri"/>
      <family val="2"/>
      <scheme val="minor"/>
    </font>
    <font>
      <b/>
      <sz val="12"/>
      <color theme="0"/>
      <name val="Calibri"/>
      <family val="2"/>
      <scheme val="minor"/>
    </font>
    <font>
      <b/>
      <sz val="12"/>
      <color theme="1"/>
      <name val="Calibri"/>
      <family val="2"/>
      <scheme val="minor"/>
    </font>
    <font>
      <b/>
      <sz val="12"/>
      <color theme="4" tint="-0.499984740745262"/>
      <name val="Calibri"/>
      <family val="2"/>
      <scheme val="minor"/>
    </font>
    <font>
      <b/>
      <sz val="20"/>
      <color theme="0"/>
      <name val="Calibri"/>
      <family val="2"/>
      <scheme val="minor"/>
    </font>
    <font>
      <sz val="11"/>
      <name val="Calibri"/>
      <family val="2"/>
      <scheme val="minor"/>
    </font>
    <font>
      <b/>
      <sz val="11"/>
      <color theme="0"/>
      <name val="Calibri"/>
      <family val="2"/>
      <scheme val="minor"/>
    </font>
    <font>
      <b/>
      <sz val="11"/>
      <name val="Calibri"/>
      <family val="2"/>
      <scheme val="minor"/>
    </font>
    <font>
      <u/>
      <sz val="14"/>
      <color theme="10"/>
      <name val="Calibri"/>
      <family val="2"/>
      <scheme val="minor"/>
    </font>
    <font>
      <u/>
      <sz val="11"/>
      <color theme="10"/>
      <name val="Calibri"/>
      <family val="2"/>
      <scheme val="minor"/>
    </font>
  </fonts>
  <fills count="7">
    <fill>
      <patternFill patternType="none"/>
    </fill>
    <fill>
      <patternFill patternType="gray125"/>
    </fill>
    <fill>
      <patternFill patternType="solid">
        <fgColor rgb="FF002060"/>
        <bgColor indexed="64"/>
      </patternFill>
    </fill>
    <fill>
      <patternFill patternType="solid">
        <fgColor theme="7"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36">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style="medium">
        <color indexed="64"/>
      </right>
      <top style="medium">
        <color indexed="64"/>
      </top>
      <bottom style="thick">
        <color auto="1"/>
      </bottom>
      <diagonal/>
    </border>
    <border>
      <left style="medium">
        <color indexed="64"/>
      </left>
      <right style="medium">
        <color indexed="64"/>
      </right>
      <top/>
      <bottom style="thick">
        <color indexed="64"/>
      </bottom>
      <diagonal/>
    </border>
    <border>
      <left/>
      <right/>
      <top style="medium">
        <color indexed="64"/>
      </top>
      <bottom style="thick">
        <color auto="1"/>
      </bottom>
      <diagonal/>
    </border>
    <border>
      <left/>
      <right style="thick">
        <color indexed="64"/>
      </right>
      <top style="medium">
        <color indexed="64"/>
      </top>
      <bottom style="thick">
        <color auto="1"/>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auto="1"/>
      </left>
      <right/>
      <top/>
      <bottom style="thin">
        <color auto="1"/>
      </bottom>
      <diagonal/>
    </border>
    <border>
      <left/>
      <right/>
      <top/>
      <bottom style="thin">
        <color auto="1"/>
      </bottom>
      <diagonal/>
    </border>
    <border>
      <left/>
      <right style="thick">
        <color auto="1"/>
      </right>
      <top/>
      <bottom style="thin">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right style="thick">
        <color auto="1"/>
      </right>
      <top/>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top style="medium">
        <color indexed="64"/>
      </top>
      <bottom/>
      <diagonal/>
    </border>
    <border>
      <left/>
      <right/>
      <top style="medium">
        <color indexed="64"/>
      </top>
      <bottom/>
      <diagonal/>
    </border>
    <border>
      <left/>
      <right style="thick">
        <color indexed="64"/>
      </right>
      <top style="medium">
        <color indexed="64"/>
      </top>
      <bottom/>
      <diagonal/>
    </border>
    <border>
      <left style="thick">
        <color theme="9" tint="-0.499984740745262"/>
      </left>
      <right/>
      <top/>
      <bottom style="thick">
        <color indexed="64"/>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style="thick">
        <color auto="1"/>
      </right>
      <top style="thin">
        <color auto="1"/>
      </top>
      <bottom/>
      <diagonal/>
    </border>
    <border>
      <left style="thin">
        <color auto="1"/>
      </left>
      <right style="medium">
        <color indexed="64"/>
      </right>
      <top style="thin">
        <color auto="1"/>
      </top>
      <bottom style="thick">
        <color auto="1"/>
      </bottom>
      <diagonal/>
    </border>
    <border>
      <left style="medium">
        <color indexed="64"/>
      </left>
      <right/>
      <top/>
      <bottom style="thick">
        <color indexed="64"/>
      </bottom>
      <diagonal/>
    </border>
    <border>
      <left style="thick">
        <color auto="1"/>
      </left>
      <right/>
      <top style="medium">
        <color indexed="64"/>
      </top>
      <bottom style="thin">
        <color auto="1"/>
      </bottom>
      <diagonal/>
    </border>
    <border>
      <left/>
      <right/>
      <top style="medium">
        <color auto="1"/>
      </top>
      <bottom style="thin">
        <color auto="1"/>
      </bottom>
      <diagonal/>
    </border>
    <border>
      <left/>
      <right style="thick">
        <color auto="1"/>
      </right>
      <top style="medium">
        <color indexed="64"/>
      </top>
      <bottom style="thin">
        <color auto="1"/>
      </bottom>
      <diagonal/>
    </border>
    <border>
      <left style="thick">
        <color auto="1"/>
      </left>
      <right/>
      <top/>
      <bottom/>
      <diagonal/>
    </border>
    <border>
      <left/>
      <right/>
      <top style="thick">
        <color auto="1"/>
      </top>
      <bottom style="thick">
        <color indexed="64"/>
      </bottom>
      <diagonal/>
    </border>
  </borders>
  <cellStyleXfs count="4">
    <xf numFmtId="0" fontId="0" fillId="0" borderId="0"/>
    <xf numFmtId="9" fontId="2" fillId="0" borderId="0" applyFont="0" applyFill="0" applyBorder="0" applyAlignment="0" applyProtection="0"/>
    <xf numFmtId="0" fontId="4" fillId="0" borderId="0"/>
    <xf numFmtId="0" fontId="13" fillId="0" borderId="0" applyNumberFormat="0" applyFill="0" applyBorder="0" applyAlignment="0" applyProtection="0"/>
  </cellStyleXfs>
  <cellXfs count="61">
    <xf numFmtId="0" fontId="0" fillId="0" borderId="0" xfId="0"/>
    <xf numFmtId="0" fontId="5" fillId="2" borderId="1" xfId="2" applyFont="1" applyFill="1" applyBorder="1"/>
    <xf numFmtId="0" fontId="5" fillId="2" borderId="2" xfId="2" applyFont="1" applyFill="1" applyBorder="1"/>
    <xf numFmtId="0" fontId="5" fillId="2" borderId="3" xfId="2" applyFont="1" applyFill="1" applyBorder="1"/>
    <xf numFmtId="0" fontId="4" fillId="0" borderId="0" xfId="2"/>
    <xf numFmtId="0" fontId="6" fillId="2" borderId="4" xfId="2" applyFont="1" applyFill="1" applyBorder="1" applyAlignment="1">
      <alignment horizontal="center" vertical="center" wrapText="1"/>
    </xf>
    <xf numFmtId="0" fontId="7" fillId="3" borderId="5" xfId="2" applyFont="1" applyFill="1" applyBorder="1" applyAlignment="1">
      <alignment horizontal="center" vertical="center" wrapText="1"/>
    </xf>
    <xf numFmtId="0" fontId="8" fillId="4" borderId="6" xfId="2" applyFont="1" applyFill="1" applyBorder="1" applyAlignment="1">
      <alignment horizontal="left" vertical="top" wrapText="1"/>
    </xf>
    <xf numFmtId="0" fontId="8" fillId="4" borderId="7" xfId="2" applyFont="1" applyFill="1" applyBorder="1" applyAlignment="1">
      <alignment horizontal="left" vertical="top" wrapText="1"/>
    </xf>
    <xf numFmtId="0" fontId="9" fillId="2" borderId="8" xfId="2" applyFont="1" applyFill="1" applyBorder="1"/>
    <xf numFmtId="0" fontId="9" fillId="2" borderId="9" xfId="2" applyFont="1" applyFill="1" applyBorder="1"/>
    <xf numFmtId="0" fontId="0" fillId="2" borderId="10" xfId="0" applyFill="1" applyBorder="1"/>
    <xf numFmtId="0" fontId="11" fillId="2" borderId="14" xfId="2" applyFont="1" applyFill="1" applyBorder="1" applyAlignment="1">
      <alignment horizontal="center" wrapText="1"/>
    </xf>
    <xf numFmtId="0" fontId="11" fillId="2" borderId="15" xfId="2" applyFont="1" applyFill="1" applyBorder="1" applyAlignment="1">
      <alignment horizontal="center"/>
    </xf>
    <xf numFmtId="0" fontId="6" fillId="2" borderId="15" xfId="2" applyFont="1" applyFill="1" applyBorder="1" applyAlignment="1">
      <alignment horizontal="center" wrapText="1"/>
    </xf>
    <xf numFmtId="0" fontId="4" fillId="4" borderId="0" xfId="2" applyFill="1" applyAlignment="1">
      <alignment vertical="center" wrapText="1"/>
    </xf>
    <xf numFmtId="0" fontId="4" fillId="4" borderId="16" xfId="2" applyFill="1" applyBorder="1" applyAlignment="1">
      <alignment vertical="center" wrapText="1"/>
    </xf>
    <xf numFmtId="2" fontId="12" fillId="6" borderId="17" xfId="2" applyNumberFormat="1" applyFont="1" applyFill="1" applyBorder="1"/>
    <xf numFmtId="0" fontId="12" fillId="3" borderId="18" xfId="2" applyFont="1" applyFill="1" applyBorder="1"/>
    <xf numFmtId="0" fontId="12" fillId="6" borderId="18" xfId="2" applyFont="1" applyFill="1" applyBorder="1" applyAlignment="1">
      <alignment horizontal="center"/>
    </xf>
    <xf numFmtId="0" fontId="12" fillId="6" borderId="18" xfId="2" applyFont="1" applyFill="1" applyBorder="1"/>
    <xf numFmtId="0" fontId="4" fillId="4" borderId="19" xfId="2" applyFill="1" applyBorder="1" applyAlignment="1">
      <alignment vertical="center" wrapText="1"/>
    </xf>
    <xf numFmtId="0" fontId="4" fillId="4" borderId="20" xfId="2" applyFill="1" applyBorder="1" applyAlignment="1">
      <alignment vertical="center" wrapText="1"/>
    </xf>
    <xf numFmtId="0" fontId="9" fillId="2" borderId="10" xfId="2" applyFont="1" applyFill="1" applyBorder="1"/>
    <xf numFmtId="164" fontId="12" fillId="6" borderId="17" xfId="2" applyNumberFormat="1" applyFont="1" applyFill="1" applyBorder="1"/>
    <xf numFmtId="0" fontId="4" fillId="0" borderId="0" xfId="2" quotePrefix="1"/>
    <xf numFmtId="0" fontId="4" fillId="4" borderId="24" xfId="2" applyFill="1" applyBorder="1" applyAlignment="1">
      <alignment vertical="top" wrapText="1"/>
    </xf>
    <xf numFmtId="0" fontId="4" fillId="4" borderId="19" xfId="2" applyFill="1" applyBorder="1" applyAlignment="1">
      <alignment vertical="top" wrapText="1"/>
    </xf>
    <xf numFmtId="0" fontId="4" fillId="4" borderId="0" xfId="2" applyFill="1" applyAlignment="1">
      <alignment vertical="top" wrapText="1"/>
    </xf>
    <xf numFmtId="0" fontId="11" fillId="2" borderId="25" xfId="2" applyFont="1" applyFill="1" applyBorder="1" applyAlignment="1">
      <alignment horizontal="center"/>
    </xf>
    <xf numFmtId="0" fontId="6" fillId="2" borderId="25" xfId="2" applyFont="1" applyFill="1" applyBorder="1" applyAlignment="1">
      <alignment horizontal="center" wrapText="1"/>
    </xf>
    <xf numFmtId="0" fontId="11" fillId="2" borderId="26" xfId="2" applyFont="1" applyFill="1" applyBorder="1" applyAlignment="1">
      <alignment horizontal="center"/>
    </xf>
    <xf numFmtId="0" fontId="4" fillId="4" borderId="27" xfId="2" applyFill="1" applyBorder="1" applyAlignment="1">
      <alignment vertical="center" wrapText="1"/>
    </xf>
    <xf numFmtId="0" fontId="4" fillId="4" borderId="28" xfId="2" applyFill="1" applyBorder="1" applyAlignment="1">
      <alignment vertical="center" wrapText="1"/>
    </xf>
    <xf numFmtId="9" fontId="12" fillId="6" borderId="17" xfId="1" applyFont="1" applyFill="1" applyBorder="1"/>
    <xf numFmtId="9" fontId="12" fillId="3" borderId="18" xfId="1" applyFont="1" applyFill="1" applyBorder="1"/>
    <xf numFmtId="0" fontId="12" fillId="6" borderId="29" xfId="2" applyFont="1" applyFill="1" applyBorder="1"/>
    <xf numFmtId="0" fontId="4" fillId="4" borderId="30" xfId="2" applyFill="1" applyBorder="1" applyAlignment="1">
      <alignment vertical="center" wrapText="1"/>
    </xf>
    <xf numFmtId="0" fontId="11" fillId="2" borderId="15" xfId="2" applyFont="1" applyFill="1" applyBorder="1" applyAlignment="1">
      <alignment horizontal="center" wrapText="1"/>
    </xf>
    <xf numFmtId="165" fontId="12" fillId="6" borderId="18" xfId="1" applyNumberFormat="1" applyFont="1" applyFill="1" applyBorder="1" applyAlignment="1">
      <alignment horizontal="center"/>
    </xf>
    <xf numFmtId="2" fontId="12" fillId="6" borderId="17" xfId="1" applyNumberFormat="1" applyFont="1" applyFill="1" applyBorder="1"/>
    <xf numFmtId="2" fontId="12" fillId="6" borderId="18" xfId="1" applyNumberFormat="1" applyFont="1" applyFill="1" applyBorder="1" applyAlignment="1">
      <alignment horizontal="center"/>
    </xf>
    <xf numFmtId="0" fontId="12" fillId="6" borderId="18" xfId="1" applyNumberFormat="1" applyFont="1" applyFill="1" applyBorder="1" applyAlignment="1">
      <alignment horizontal="center"/>
    </xf>
    <xf numFmtId="0" fontId="5" fillId="2" borderId="34" xfId="2" applyFont="1" applyFill="1" applyBorder="1"/>
    <xf numFmtId="0" fontId="5" fillId="2" borderId="0" xfId="2" applyFont="1" applyFill="1"/>
    <xf numFmtId="0" fontId="5" fillId="2" borderId="16" xfId="2" applyFont="1" applyFill="1" applyBorder="1"/>
    <xf numFmtId="0" fontId="13" fillId="4" borderId="0" xfId="3" applyFill="1" applyAlignment="1">
      <alignment vertical="center" wrapText="1"/>
    </xf>
    <xf numFmtId="0" fontId="13" fillId="0" borderId="0" xfId="3"/>
    <xf numFmtId="0" fontId="14" fillId="0" borderId="0" xfId="3" applyFont="1" applyAlignment="1">
      <alignment horizontal="center" vertical="center" wrapText="1"/>
    </xf>
    <xf numFmtId="0" fontId="1" fillId="0" borderId="35" xfId="0" applyFont="1" applyBorder="1" applyAlignment="1">
      <alignment horizontal="left" wrapText="1"/>
    </xf>
    <xf numFmtId="0" fontId="10" fillId="5" borderId="11" xfId="2" applyFont="1" applyFill="1" applyBorder="1" applyAlignment="1">
      <alignment horizontal="left" vertical="center" wrapText="1" indent="1"/>
    </xf>
    <xf numFmtId="0" fontId="10" fillId="5" borderId="12" xfId="2" applyFont="1" applyFill="1" applyBorder="1" applyAlignment="1">
      <alignment horizontal="left" vertical="center" wrapText="1" indent="1"/>
    </xf>
    <xf numFmtId="0" fontId="10" fillId="5" borderId="13" xfId="2" applyFont="1" applyFill="1" applyBorder="1" applyAlignment="1">
      <alignment horizontal="left" vertical="center" wrapText="1" indent="1"/>
    </xf>
    <xf numFmtId="0" fontId="4" fillId="5" borderId="21" xfId="2" applyFill="1" applyBorder="1" applyAlignment="1">
      <alignment horizontal="left" vertical="center" wrapText="1" indent="1"/>
    </xf>
    <xf numFmtId="0" fontId="4" fillId="5" borderId="22" xfId="2" applyFill="1" applyBorder="1" applyAlignment="1">
      <alignment horizontal="left" vertical="center" wrapText="1" indent="1"/>
    </xf>
    <xf numFmtId="0" fontId="4" fillId="5" borderId="23" xfId="2" applyFill="1" applyBorder="1" applyAlignment="1">
      <alignment horizontal="left" vertical="center" wrapText="1" indent="1"/>
    </xf>
    <xf numFmtId="0" fontId="3" fillId="0" borderId="0" xfId="0" applyFont="1" applyAlignment="1">
      <alignment horizontal="left" vertical="top" wrapText="1"/>
    </xf>
    <xf numFmtId="0" fontId="10" fillId="5" borderId="31" xfId="2" applyFont="1" applyFill="1" applyBorder="1" applyAlignment="1">
      <alignment horizontal="left" vertical="center" wrapText="1" indent="1"/>
    </xf>
    <xf numFmtId="0" fontId="10" fillId="5" borderId="32" xfId="2" applyFont="1" applyFill="1" applyBorder="1" applyAlignment="1">
      <alignment horizontal="left" vertical="center" wrapText="1" indent="1"/>
    </xf>
    <xf numFmtId="0" fontId="10" fillId="5" borderId="33" xfId="2" applyFont="1" applyFill="1" applyBorder="1" applyAlignment="1">
      <alignment horizontal="left" vertical="center" wrapText="1" indent="1"/>
    </xf>
    <xf numFmtId="0" fontId="3" fillId="0" borderId="0" xfId="0" applyFont="1" applyAlignment="1">
      <alignment horizontal="left" vertical="top" wrapText="1" indent="1"/>
    </xf>
  </cellXfs>
  <cellStyles count="4">
    <cellStyle name="Hyperlink" xfId="3" builtinId="8"/>
    <cellStyle name="Normal" xfId="0" builtinId="0"/>
    <cellStyle name="Normal 2" xfId="2" xr:uid="{E058C0B3-59E4-4C23-8A48-9503A962DC54}"/>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Scroll" dx="15" fmlaLink="$B$3" horiz="1" max="10000" min="1" page="10" val="540"/>
</file>

<file path=xl/drawings/_rels/drawing1.xml.rels><?xml version="1.0" encoding="UTF-8" standalone="yes"?>
<Relationships xmlns="http://schemas.openxmlformats.org/package/2006/relationships"><Relationship Id="rId8" Type="http://schemas.openxmlformats.org/officeDocument/2006/relationships/hyperlink" Target="https://www.hubbardresearch.com/" TargetMode="External"/><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9</xdr:col>
      <xdr:colOff>6351</xdr:colOff>
      <xdr:row>46</xdr:row>
      <xdr:rowOff>25402</xdr:rowOff>
    </xdr:from>
    <xdr:to>
      <xdr:col>10</xdr:col>
      <xdr:colOff>1761668</xdr:colOff>
      <xdr:row>47</xdr:row>
      <xdr:rowOff>751840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0161271" y="12355832"/>
          <a:ext cx="2611297" cy="1285238"/>
        </a:xfrm>
        <a:prstGeom prst="rect">
          <a:avLst/>
        </a:prstGeom>
      </xdr:spPr>
    </xdr:pic>
    <xdr:clientData/>
  </xdr:twoCellAnchor>
  <xdr:twoCellAnchor editAs="oneCell">
    <xdr:from>
      <xdr:col>8</xdr:col>
      <xdr:colOff>25401</xdr:colOff>
      <xdr:row>41</xdr:row>
      <xdr:rowOff>107951</xdr:rowOff>
    </xdr:from>
    <xdr:to>
      <xdr:col>9</xdr:col>
      <xdr:colOff>829005</xdr:colOff>
      <xdr:row>42</xdr:row>
      <xdr:rowOff>534671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9132571" y="10942321"/>
          <a:ext cx="1850084" cy="796290"/>
        </a:xfrm>
        <a:prstGeom prst="rect">
          <a:avLst/>
        </a:prstGeom>
      </xdr:spPr>
    </xdr:pic>
    <xdr:clientData/>
  </xdr:twoCellAnchor>
  <xdr:twoCellAnchor editAs="oneCell">
    <xdr:from>
      <xdr:col>6</xdr:col>
      <xdr:colOff>123825</xdr:colOff>
      <xdr:row>26</xdr:row>
      <xdr:rowOff>15876</xdr:rowOff>
    </xdr:from>
    <xdr:to>
      <xdr:col>7</xdr:col>
      <xdr:colOff>828676</xdr:colOff>
      <xdr:row>27</xdr:row>
      <xdr:rowOff>462658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7667625" y="8312151"/>
          <a:ext cx="2000250" cy="780156"/>
        </a:xfrm>
        <a:prstGeom prst="rect">
          <a:avLst/>
        </a:prstGeom>
      </xdr:spPr>
    </xdr:pic>
    <xdr:clientData/>
  </xdr:twoCellAnchor>
  <xdr:twoCellAnchor>
    <xdr:from>
      <xdr:col>6</xdr:col>
      <xdr:colOff>723900</xdr:colOff>
      <xdr:row>12</xdr:row>
      <xdr:rowOff>38101</xdr:rowOff>
    </xdr:from>
    <xdr:to>
      <xdr:col>7</xdr:col>
      <xdr:colOff>594360</xdr:colOff>
      <xdr:row>12</xdr:row>
      <xdr:rowOff>255905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7764780" y="3082291"/>
          <a:ext cx="1079500" cy="219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EXAMPLE</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2</xdr:row>
          <xdr:rowOff>9525</xdr:rowOff>
        </xdr:from>
        <xdr:to>
          <xdr:col>5</xdr:col>
          <xdr:colOff>1352550</xdr:colOff>
          <xdr:row>2</xdr:row>
          <xdr:rowOff>228600</xdr:rowOff>
        </xdr:to>
        <xdr:sp macro="" textlink="">
          <xdr:nvSpPr>
            <xdr:cNvPr id="1025" name="Scroll Bar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6</xdr:col>
      <xdr:colOff>190501</xdr:colOff>
      <xdr:row>11</xdr:row>
      <xdr:rowOff>89217</xdr:rowOff>
    </xdr:from>
    <xdr:to>
      <xdr:col>7</xdr:col>
      <xdr:colOff>584517</xdr:colOff>
      <xdr:row>12</xdr:row>
      <xdr:rowOff>331787</xdr:rowOff>
    </xdr:to>
    <xdr:grpSp>
      <xdr:nvGrpSpPr>
        <xdr:cNvPr id="7" name="Group 6">
          <a:extLst>
            <a:ext uri="{FF2B5EF4-FFF2-40B4-BE49-F238E27FC236}">
              <a16:creationId xmlns:a16="http://schemas.microsoft.com/office/drawing/2014/main" id="{00000000-0008-0000-0000-000007000000}"/>
            </a:ext>
          </a:extLst>
        </xdr:cNvPr>
        <xdr:cNvGrpSpPr/>
      </xdr:nvGrpSpPr>
      <xdr:grpSpPr>
        <a:xfrm>
          <a:off x="11984183" y="4072399"/>
          <a:ext cx="1692879" cy="606252"/>
          <a:chOff x="3139440" y="4274820"/>
          <a:chExt cx="3013710" cy="1112520"/>
        </a:xfrm>
      </xdr:grpSpPr>
      <xdr:sp macro="" textlink="">
        <xdr:nvSpPr>
          <xdr:cNvPr id="8" name="Isosceles Triangle 7">
            <a:extLst>
              <a:ext uri="{FF2B5EF4-FFF2-40B4-BE49-F238E27FC236}">
                <a16:creationId xmlns:a16="http://schemas.microsoft.com/office/drawing/2014/main" id="{00000000-0008-0000-0000-000008000000}"/>
              </a:ext>
            </a:extLst>
          </xdr:cNvPr>
          <xdr:cNvSpPr/>
        </xdr:nvSpPr>
        <xdr:spPr>
          <a:xfrm>
            <a:off x="3272790" y="4274820"/>
            <a:ext cx="2423160" cy="1108710"/>
          </a:xfrm>
          <a:prstGeom prst="triangle">
            <a:avLst>
              <a:gd name="adj" fmla="val 80519"/>
            </a:avLst>
          </a:prstGeom>
          <a:no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a:off x="3139440" y="5383530"/>
            <a:ext cx="3013710" cy="381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6</xdr:col>
      <xdr:colOff>74296</xdr:colOff>
      <xdr:row>16</xdr:row>
      <xdr:rowOff>33337</xdr:rowOff>
    </xdr:from>
    <xdr:to>
      <xdr:col>7</xdr:col>
      <xdr:colOff>810448</xdr:colOff>
      <xdr:row>17</xdr:row>
      <xdr:rowOff>408800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a:stretch>
          <a:fillRect/>
        </a:stretch>
      </xdr:blipFill>
      <xdr:spPr>
        <a:xfrm>
          <a:off x="7115176" y="4028757"/>
          <a:ext cx="1943921" cy="738683"/>
        </a:xfrm>
        <a:prstGeom prst="rect">
          <a:avLst/>
        </a:prstGeom>
      </xdr:spPr>
    </xdr:pic>
    <xdr:clientData/>
  </xdr:twoCellAnchor>
  <xdr:twoCellAnchor>
    <xdr:from>
      <xdr:col>6</xdr:col>
      <xdr:colOff>112395</xdr:colOff>
      <xdr:row>16</xdr:row>
      <xdr:rowOff>130492</xdr:rowOff>
    </xdr:from>
    <xdr:to>
      <xdr:col>6</xdr:col>
      <xdr:colOff>1181100</xdr:colOff>
      <xdr:row>17</xdr:row>
      <xdr:rowOff>31432</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7153275" y="4127182"/>
          <a:ext cx="1068705" cy="2616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EXAMPLE</a:t>
          </a:r>
        </a:p>
      </xdr:txBody>
    </xdr:sp>
    <xdr:clientData/>
  </xdr:twoCellAnchor>
  <xdr:twoCellAnchor>
    <xdr:from>
      <xdr:col>6</xdr:col>
      <xdr:colOff>198755</xdr:colOff>
      <xdr:row>6</xdr:row>
      <xdr:rowOff>212407</xdr:rowOff>
    </xdr:from>
    <xdr:to>
      <xdr:col>7</xdr:col>
      <xdr:colOff>638810</xdr:colOff>
      <xdr:row>7</xdr:row>
      <xdr:rowOff>307657</xdr:rowOff>
    </xdr:to>
    <xdr:grpSp>
      <xdr:nvGrpSpPr>
        <xdr:cNvPr id="12" name="Group 11">
          <a:extLst>
            <a:ext uri="{FF2B5EF4-FFF2-40B4-BE49-F238E27FC236}">
              <a16:creationId xmlns:a16="http://schemas.microsoft.com/office/drawing/2014/main" id="{00000000-0008-0000-0000-00000C000000}"/>
            </a:ext>
          </a:extLst>
        </xdr:cNvPr>
        <xdr:cNvGrpSpPr/>
      </xdr:nvGrpSpPr>
      <xdr:grpSpPr>
        <a:xfrm>
          <a:off x="11992437" y="2680248"/>
          <a:ext cx="1738918" cy="458932"/>
          <a:chOff x="5810250" y="3524250"/>
          <a:chExt cx="2019300" cy="457200"/>
        </a:xfrm>
      </xdr:grpSpPr>
      <xdr:sp macro="" textlink="">
        <xdr:nvSpPr>
          <xdr:cNvPr id="13" name="Rectangle 12">
            <a:extLst>
              <a:ext uri="{FF2B5EF4-FFF2-40B4-BE49-F238E27FC236}">
                <a16:creationId xmlns:a16="http://schemas.microsoft.com/office/drawing/2014/main" id="{00000000-0008-0000-0000-00000D000000}"/>
              </a:ext>
            </a:extLst>
          </xdr:cNvPr>
          <xdr:cNvSpPr/>
        </xdr:nvSpPr>
        <xdr:spPr>
          <a:xfrm>
            <a:off x="5955030" y="3524250"/>
            <a:ext cx="1733550" cy="449580"/>
          </a:xfrm>
          <a:prstGeom prst="rect">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14" name="Straight Connector 13">
            <a:extLst>
              <a:ext uri="{FF2B5EF4-FFF2-40B4-BE49-F238E27FC236}">
                <a16:creationId xmlns:a16="http://schemas.microsoft.com/office/drawing/2014/main" id="{00000000-0008-0000-0000-00000E000000}"/>
              </a:ext>
            </a:extLst>
          </xdr:cNvPr>
          <xdr:cNvCxnSpPr/>
        </xdr:nvCxnSpPr>
        <xdr:spPr>
          <a:xfrm>
            <a:off x="5810250" y="3977640"/>
            <a:ext cx="2019300" cy="381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6</xdr:col>
      <xdr:colOff>644843</xdr:colOff>
      <xdr:row>6</xdr:row>
      <xdr:rowOff>330835</xdr:rowOff>
    </xdr:from>
    <xdr:to>
      <xdr:col>7</xdr:col>
      <xdr:colOff>403860</xdr:colOff>
      <xdr:row>7</xdr:row>
      <xdr:rowOff>217805</xdr:rowOff>
    </xdr:to>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7685723" y="1501775"/>
          <a:ext cx="968057" cy="248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EXAMPLE</a:t>
          </a:r>
        </a:p>
      </xdr:txBody>
    </xdr:sp>
    <xdr:clientData/>
  </xdr:twoCellAnchor>
  <xdr:twoCellAnchor editAs="oneCell">
    <xdr:from>
      <xdr:col>6</xdr:col>
      <xdr:colOff>38100</xdr:colOff>
      <xdr:row>21</xdr:row>
      <xdr:rowOff>76200</xdr:rowOff>
    </xdr:from>
    <xdr:to>
      <xdr:col>7</xdr:col>
      <xdr:colOff>838830</xdr:colOff>
      <xdr:row>22</xdr:row>
      <xdr:rowOff>398317</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5"/>
        <a:stretch>
          <a:fillRect/>
        </a:stretch>
      </xdr:blipFill>
      <xdr:spPr>
        <a:xfrm>
          <a:off x="7078980" y="5634990"/>
          <a:ext cx="2008499" cy="662940"/>
        </a:xfrm>
        <a:prstGeom prst="rect">
          <a:avLst/>
        </a:prstGeom>
      </xdr:spPr>
    </xdr:pic>
    <xdr:clientData/>
  </xdr:twoCellAnchor>
  <xdr:twoCellAnchor>
    <xdr:from>
      <xdr:col>7</xdr:col>
      <xdr:colOff>24130</xdr:colOff>
      <xdr:row>21</xdr:row>
      <xdr:rowOff>40641</xdr:rowOff>
    </xdr:from>
    <xdr:to>
      <xdr:col>7</xdr:col>
      <xdr:colOff>793750</xdr:colOff>
      <xdr:row>21</xdr:row>
      <xdr:rowOff>228601</xdr:rowOff>
    </xdr:to>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8274050" y="5599431"/>
          <a:ext cx="767080" cy="1879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EXAMPLE</a:t>
          </a:r>
        </a:p>
      </xdr:txBody>
    </xdr:sp>
    <xdr:clientData/>
  </xdr:twoCellAnchor>
  <xdr:twoCellAnchor>
    <xdr:from>
      <xdr:col>6</xdr:col>
      <xdr:colOff>906780</xdr:colOff>
      <xdr:row>26</xdr:row>
      <xdr:rowOff>104140</xdr:rowOff>
    </xdr:from>
    <xdr:to>
      <xdr:col>7</xdr:col>
      <xdr:colOff>469900</xdr:colOff>
      <xdr:row>26</xdr:row>
      <xdr:rowOff>336549</xdr:rowOff>
    </xdr:to>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7946390" y="6944360"/>
          <a:ext cx="770890" cy="2298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EXAMPLE</a:t>
          </a:r>
        </a:p>
      </xdr:txBody>
    </xdr:sp>
    <xdr:clientData/>
  </xdr:twoCellAnchor>
  <xdr:twoCellAnchor editAs="oneCell">
    <xdr:from>
      <xdr:col>7</xdr:col>
      <xdr:colOff>406400</xdr:colOff>
      <xdr:row>36</xdr:row>
      <xdr:rowOff>56242</xdr:rowOff>
    </xdr:from>
    <xdr:to>
      <xdr:col>8</xdr:col>
      <xdr:colOff>742949</xdr:colOff>
      <xdr:row>37</xdr:row>
      <xdr:rowOff>314185</xdr:rowOff>
    </xdr:to>
    <xdr:pic>
      <xdr:nvPicPr>
        <xdr:cNvPr id="19" name="Picture 18">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6"/>
        <a:stretch>
          <a:fillRect/>
        </a:stretch>
      </xdr:blipFill>
      <xdr:spPr>
        <a:xfrm>
          <a:off x="8656320" y="9550762"/>
          <a:ext cx="1192530" cy="734193"/>
        </a:xfrm>
        <a:prstGeom prst="rect">
          <a:avLst/>
        </a:prstGeom>
      </xdr:spPr>
    </xdr:pic>
    <xdr:clientData/>
  </xdr:twoCellAnchor>
  <xdr:twoCellAnchor>
    <xdr:from>
      <xdr:col>7</xdr:col>
      <xdr:colOff>182880</xdr:colOff>
      <xdr:row>36</xdr:row>
      <xdr:rowOff>148590</xdr:rowOff>
    </xdr:from>
    <xdr:to>
      <xdr:col>8</xdr:col>
      <xdr:colOff>95250</xdr:colOff>
      <xdr:row>36</xdr:row>
      <xdr:rowOff>431800</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8430260" y="9641840"/>
          <a:ext cx="770890" cy="283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EXAMPLE</a:t>
          </a:r>
        </a:p>
      </xdr:txBody>
    </xdr:sp>
    <xdr:clientData/>
  </xdr:twoCellAnchor>
  <xdr:twoCellAnchor>
    <xdr:from>
      <xdr:col>8</xdr:col>
      <xdr:colOff>698500</xdr:colOff>
      <xdr:row>42</xdr:row>
      <xdr:rowOff>12700</xdr:rowOff>
    </xdr:from>
    <xdr:to>
      <xdr:col>9</xdr:col>
      <xdr:colOff>420370</xdr:colOff>
      <xdr:row>42</xdr:row>
      <xdr:rowOff>295910</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a:off x="9803130" y="11216640"/>
          <a:ext cx="770890" cy="283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EXAMPLE</a:t>
          </a:r>
        </a:p>
      </xdr:txBody>
    </xdr:sp>
    <xdr:clientData/>
  </xdr:twoCellAnchor>
  <xdr:twoCellAnchor>
    <xdr:from>
      <xdr:col>9</xdr:col>
      <xdr:colOff>685800</xdr:colOff>
      <xdr:row>46</xdr:row>
      <xdr:rowOff>412750</xdr:rowOff>
    </xdr:from>
    <xdr:to>
      <xdr:col>10</xdr:col>
      <xdr:colOff>598170</xdr:colOff>
      <xdr:row>47</xdr:row>
      <xdr:rowOff>171450</xdr:rowOff>
    </xdr:to>
    <xdr:sp macro="" textlink="">
      <xdr:nvSpPr>
        <xdr:cNvPr id="22" name="TextBox 21">
          <a:extLst>
            <a:ext uri="{FF2B5EF4-FFF2-40B4-BE49-F238E27FC236}">
              <a16:creationId xmlns:a16="http://schemas.microsoft.com/office/drawing/2014/main" id="{00000000-0008-0000-0000-000016000000}"/>
            </a:ext>
          </a:extLst>
        </xdr:cNvPr>
        <xdr:cNvSpPr txBox="1"/>
      </xdr:nvSpPr>
      <xdr:spPr>
        <a:xfrm>
          <a:off x="10839450" y="12740640"/>
          <a:ext cx="770890" cy="3200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EXAMPLE</a:t>
          </a:r>
        </a:p>
      </xdr:txBody>
    </xdr:sp>
    <xdr:clientData/>
  </xdr:twoCellAnchor>
  <xdr:twoCellAnchor editAs="oneCell">
    <xdr:from>
      <xdr:col>6</xdr:col>
      <xdr:colOff>55562</xdr:colOff>
      <xdr:row>31</xdr:row>
      <xdr:rowOff>31750</xdr:rowOff>
    </xdr:from>
    <xdr:to>
      <xdr:col>7</xdr:col>
      <xdr:colOff>722312</xdr:colOff>
      <xdr:row>32</xdr:row>
      <xdr:rowOff>390207</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7"/>
        <a:stretch>
          <a:fillRect/>
        </a:stretch>
      </xdr:blipFill>
      <xdr:spPr>
        <a:xfrm>
          <a:off x="7096442" y="8221980"/>
          <a:ext cx="1874519" cy="675957"/>
        </a:xfrm>
        <a:prstGeom prst="rect">
          <a:avLst/>
        </a:prstGeom>
      </xdr:spPr>
    </xdr:pic>
    <xdr:clientData/>
  </xdr:twoCellAnchor>
  <xdr:twoCellAnchor>
    <xdr:from>
      <xdr:col>6</xdr:col>
      <xdr:colOff>1047750</xdr:colOff>
      <xdr:row>31</xdr:row>
      <xdr:rowOff>142875</xdr:rowOff>
    </xdr:from>
    <xdr:to>
      <xdr:col>7</xdr:col>
      <xdr:colOff>610870</xdr:colOff>
      <xdr:row>32</xdr:row>
      <xdr:rowOff>57784</xdr:rowOff>
    </xdr:to>
    <xdr:sp macro="" textlink="">
      <xdr:nvSpPr>
        <xdr:cNvPr id="24" name="TextBox 23">
          <a:extLst>
            <a:ext uri="{FF2B5EF4-FFF2-40B4-BE49-F238E27FC236}">
              <a16:creationId xmlns:a16="http://schemas.microsoft.com/office/drawing/2014/main" id="{00000000-0008-0000-0000-000018000000}"/>
            </a:ext>
          </a:extLst>
        </xdr:cNvPr>
        <xdr:cNvSpPr txBox="1"/>
      </xdr:nvSpPr>
      <xdr:spPr>
        <a:xfrm>
          <a:off x="8088630" y="8333105"/>
          <a:ext cx="770890" cy="2324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EXAMPLE</a:t>
          </a:r>
        </a:p>
      </xdr:txBody>
    </xdr:sp>
    <xdr:clientData/>
  </xdr:twoCellAnchor>
  <xdr:twoCellAnchor>
    <xdr:from>
      <xdr:col>0</xdr:col>
      <xdr:colOff>138546</xdr:colOff>
      <xdr:row>3</xdr:row>
      <xdr:rowOff>303067</xdr:rowOff>
    </xdr:from>
    <xdr:to>
      <xdr:col>0</xdr:col>
      <xdr:colOff>1801092</xdr:colOff>
      <xdr:row>3</xdr:row>
      <xdr:rowOff>741522</xdr:rowOff>
    </xdr:to>
    <xdr:pic>
      <xdr:nvPicPr>
        <xdr:cNvPr id="6" name="Picture 5">
          <a:hlinkClick xmlns:r="http://schemas.openxmlformats.org/officeDocument/2006/relationships" r:id="rId8"/>
          <a:extLst>
            <a:ext uri="{FF2B5EF4-FFF2-40B4-BE49-F238E27FC236}">
              <a16:creationId xmlns:a16="http://schemas.microsoft.com/office/drawing/2014/main" id="{4C44F509-0B18-4230-8736-E73EF00DA715}"/>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bwMode="auto">
        <a:xfrm>
          <a:off x="138546" y="1368135"/>
          <a:ext cx="1662546" cy="4384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ubbardresearch.com"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7C27D-D6DA-47C9-A81A-94E551CEEE89}">
  <dimension ref="A1:R48"/>
  <sheetViews>
    <sheetView showGridLines="0" tabSelected="1" zoomScale="110" zoomScaleNormal="100" workbookViewId="0">
      <pane ySplit="3" topLeftCell="A4" activePane="bottomLeft" state="frozen"/>
      <selection pane="bottomLeft" activeCell="K4" sqref="K4"/>
    </sheetView>
  </sheetViews>
  <sheetFormatPr defaultColWidth="7" defaultRowHeight="15" outlineLevelRow="1" x14ac:dyDescent="0.25"/>
  <cols>
    <col min="1" max="6" width="20.59765625" style="4" customWidth="1"/>
    <col min="7" max="7" width="13.59765625" style="4" customWidth="1"/>
    <col min="8" max="8" width="9.59765625" style="4" customWidth="1"/>
    <col min="9" max="9" width="11.796875" style="4" customWidth="1"/>
    <col min="10" max="10" width="9.59765625" style="4" customWidth="1"/>
    <col min="11" max="11" width="20.5" style="4" customWidth="1"/>
    <col min="12" max="13" width="9.59765625" style="4" customWidth="1"/>
    <col min="14" max="14" width="21.8984375" style="4" customWidth="1"/>
    <col min="15" max="15" width="13.8984375" style="4" bestFit="1" customWidth="1"/>
    <col min="16" max="16" width="9.59765625" style="4" customWidth="1"/>
    <col min="17" max="16384" width="7" style="4"/>
  </cols>
  <sheetData>
    <row r="1" spans="1:18" ht="32.25" thickTop="1" x14ac:dyDescent="0.5">
      <c r="A1" s="1" t="s">
        <v>35</v>
      </c>
      <c r="B1" s="2"/>
      <c r="C1" s="2"/>
      <c r="D1" s="2"/>
      <c r="E1" s="2"/>
      <c r="F1" s="2"/>
      <c r="G1" s="2"/>
      <c r="H1" s="3"/>
      <c r="I1"/>
      <c r="J1"/>
      <c r="K1"/>
      <c r="L1"/>
      <c r="M1"/>
      <c r="N1"/>
      <c r="O1"/>
      <c r="P1"/>
    </row>
    <row r="2" spans="1:18" ht="32.25" thickBot="1" x14ac:dyDescent="0.55000000000000004">
      <c r="A2" s="43"/>
      <c r="B2" s="44"/>
      <c r="C2" s="44"/>
      <c r="D2" s="44"/>
      <c r="E2" s="44"/>
      <c r="F2" s="44"/>
      <c r="G2" s="44"/>
      <c r="H2" s="45"/>
      <c r="I2"/>
      <c r="J2"/>
      <c r="K2"/>
      <c r="L2"/>
      <c r="M2"/>
      <c r="N2"/>
      <c r="O2"/>
      <c r="P2"/>
    </row>
    <row r="3" spans="1:18" ht="19.5" thickBot="1" x14ac:dyDescent="0.35">
      <c r="A3" s="5" t="s">
        <v>0</v>
      </c>
      <c r="B3" s="6">
        <v>540</v>
      </c>
      <c r="C3" s="7"/>
      <c r="D3" s="7"/>
      <c r="E3" s="7"/>
      <c r="F3" s="7"/>
      <c r="G3" s="7"/>
      <c r="H3" s="8"/>
      <c r="I3"/>
      <c r="J3"/>
      <c r="K3"/>
      <c r="L3"/>
      <c r="M3"/>
      <c r="N3"/>
      <c r="O3"/>
      <c r="P3"/>
    </row>
    <row r="4" spans="1:18" customFormat="1" ht="82.5" customHeight="1" thickTop="1" thickBot="1" x14ac:dyDescent="0.35">
      <c r="A4" s="47"/>
      <c r="B4" s="48" t="s">
        <v>36</v>
      </c>
      <c r="C4" s="49" t="s">
        <v>37</v>
      </c>
      <c r="D4" s="49"/>
      <c r="E4" s="49"/>
      <c r="F4" s="49"/>
      <c r="G4" s="49"/>
      <c r="H4" s="49"/>
    </row>
    <row r="5" spans="1:18" customFormat="1" ht="27.75" thickTop="1" thickBot="1" x14ac:dyDescent="0.45">
      <c r="A5" s="9" t="s">
        <v>1</v>
      </c>
      <c r="B5" s="10"/>
      <c r="C5" s="10"/>
      <c r="D5" s="10"/>
      <c r="E5" s="10"/>
      <c r="F5" s="10"/>
      <c r="G5" s="10"/>
      <c r="H5" s="11"/>
    </row>
    <row r="6" spans="1:18" customFormat="1" ht="107.85" hidden="1" customHeight="1" outlineLevel="1" x14ac:dyDescent="0.3">
      <c r="A6" s="50" t="s">
        <v>2</v>
      </c>
      <c r="B6" s="51"/>
      <c r="C6" s="51"/>
      <c r="D6" s="51"/>
      <c r="E6" s="51"/>
      <c r="F6" s="51"/>
      <c r="G6" s="51"/>
      <c r="H6" s="52"/>
    </row>
    <row r="7" spans="1:18" customFormat="1" ht="28.5" customHeight="1" collapsed="1" x14ac:dyDescent="0.3">
      <c r="A7" s="12" t="s">
        <v>3</v>
      </c>
      <c r="B7" s="13" t="s">
        <v>4</v>
      </c>
      <c r="C7" s="13"/>
      <c r="D7" s="13" t="s">
        <v>5</v>
      </c>
      <c r="E7" s="14" t="s">
        <v>6</v>
      </c>
      <c r="F7" s="13" t="s">
        <v>7</v>
      </c>
      <c r="G7" s="15"/>
      <c r="H7" s="16"/>
      <c r="I7" s="15"/>
      <c r="J7" s="15"/>
      <c r="K7" s="15"/>
      <c r="L7" s="46"/>
      <c r="M7" s="15"/>
      <c r="N7" s="15"/>
      <c r="O7" s="15"/>
      <c r="P7" s="15"/>
    </row>
    <row r="8" spans="1:18" customFormat="1" ht="33.200000000000003" customHeight="1" thickBot="1" x14ac:dyDescent="0.35">
      <c r="A8" s="17">
        <f>F8*(D8-B8)+B8</f>
        <v>8.0037665669806302E-2</v>
      </c>
      <c r="B8" s="18">
        <v>0</v>
      </c>
      <c r="C8" s="19"/>
      <c r="D8" s="18">
        <v>1</v>
      </c>
      <c r="E8" s="20">
        <v>1</v>
      </c>
      <c r="F8" s="20">
        <f xml:space="preserve"> ((MOD((MOD(MOD(999999999999989,MOD($B$3*2499997+E8*1800451,7450589)*4658+7450581)*383,99991)*7440893+MOD(MOD(999999999999989,MOD($B$3*2246527+E8*2399993,7450987)*7580+7560584)*17669,7440893))*1343,4294967296))+0.5)/2^32</f>
        <v>8.0037665669806302E-2</v>
      </c>
      <c r="G8" s="21"/>
      <c r="H8" s="22"/>
      <c r="I8" s="15"/>
      <c r="J8" s="15"/>
      <c r="K8" s="15"/>
      <c r="L8" s="15"/>
      <c r="M8" s="15"/>
      <c r="N8" s="15"/>
      <c r="O8" s="15"/>
      <c r="P8" s="15"/>
    </row>
    <row r="9" spans="1:18" customFormat="1" ht="31.5" customHeight="1" thickTop="1" thickBot="1" x14ac:dyDescent="0.35">
      <c r="A9" s="4"/>
      <c r="B9" s="4"/>
      <c r="C9" s="4"/>
      <c r="D9" s="4"/>
      <c r="E9" s="4"/>
      <c r="F9" s="4"/>
      <c r="G9" s="15"/>
      <c r="H9" s="15"/>
      <c r="I9" s="15"/>
      <c r="J9" s="15"/>
      <c r="K9" s="15"/>
      <c r="L9" s="15"/>
      <c r="M9" s="15"/>
      <c r="N9" s="15"/>
      <c r="O9" s="15"/>
      <c r="P9" s="15"/>
    </row>
    <row r="10" spans="1:18" ht="26.45" customHeight="1" thickTop="1" thickBot="1" x14ac:dyDescent="0.45">
      <c r="A10" s="9" t="s">
        <v>8</v>
      </c>
      <c r="B10" s="10"/>
      <c r="C10" s="10"/>
      <c r="D10" s="10"/>
      <c r="E10" s="10"/>
      <c r="F10" s="10"/>
      <c r="G10" s="10"/>
      <c r="H10" s="23"/>
      <c r="I10"/>
      <c r="J10"/>
      <c r="K10"/>
      <c r="L10"/>
      <c r="M10"/>
      <c r="N10"/>
      <c r="O10"/>
      <c r="P10"/>
    </row>
    <row r="11" spans="1:18" ht="166.5" hidden="1" customHeight="1" outlineLevel="1" x14ac:dyDescent="0.3">
      <c r="A11" s="53" t="s">
        <v>9</v>
      </c>
      <c r="B11" s="54"/>
      <c r="C11" s="54"/>
      <c r="D11" s="54"/>
      <c r="E11" s="54"/>
      <c r="F11" s="54"/>
      <c r="G11" s="54"/>
      <c r="H11" s="55"/>
      <c r="I11"/>
      <c r="J11"/>
      <c r="K11"/>
      <c r="L11"/>
      <c r="M11"/>
      <c r="N11"/>
      <c r="O11"/>
      <c r="P11"/>
    </row>
    <row r="12" spans="1:18" ht="28.5" customHeight="1" collapsed="1" x14ac:dyDescent="0.3">
      <c r="A12" s="12" t="s">
        <v>3</v>
      </c>
      <c r="B12" s="13" t="s">
        <v>4</v>
      </c>
      <c r="C12" s="13" t="s">
        <v>10</v>
      </c>
      <c r="D12" s="13" t="s">
        <v>5</v>
      </c>
      <c r="E12" s="14" t="s">
        <v>6</v>
      </c>
      <c r="F12" s="13" t="s">
        <v>7</v>
      </c>
      <c r="G12" s="15"/>
      <c r="H12" s="16"/>
      <c r="I12"/>
      <c r="J12"/>
      <c r="K12" s="56"/>
      <c r="L12"/>
      <c r="M12"/>
      <c r="N12"/>
      <c r="O12"/>
      <c r="P12"/>
    </row>
    <row r="13" spans="1:18" ht="33.200000000000003" customHeight="1" thickBot="1" x14ac:dyDescent="0.35">
      <c r="A13" s="24">
        <f>IF(F13&lt;(C13-B13)/(D13-B13), 1, 0) * (B13 + SQRT(F13*(D13-B13)*(C13-B13))) + IF(F13&gt;= (C13-B13)/(D13-B13), 1, 0) * (D13 - SQRT((1-F13) * (D13 - B13) * (D13 - C13)))</f>
        <v>-2.1627994765262399</v>
      </c>
      <c r="B13" s="18">
        <v>-3</v>
      </c>
      <c r="C13" s="18">
        <v>-2</v>
      </c>
      <c r="D13" s="18">
        <v>-1</v>
      </c>
      <c r="E13" s="20">
        <v>2</v>
      </c>
      <c r="F13" s="20">
        <f xml:space="preserve"> ((MOD((MOD(MOD(999999999999989,MOD($B$3*2499997+E13*1800451,7450589)*4658+7450581)*383,99991)*7440893+MOD(MOD(999999999999989,MOD($B$3*2246527+E13*2399993,7450987)*7580+7560584)*17669,7440893))*1343,4294967296))+0.5)/2^32</f>
        <v>0.35045235825236887</v>
      </c>
      <c r="G13" s="21"/>
      <c r="H13" s="22"/>
      <c r="I13"/>
      <c r="J13"/>
      <c r="K13" s="56"/>
      <c r="L13"/>
      <c r="M13"/>
      <c r="N13"/>
      <c r="O13"/>
      <c r="P13"/>
      <c r="R13" s="25"/>
    </row>
    <row r="14" spans="1:18" ht="15" customHeight="1" thickTop="1" thickBot="1" x14ac:dyDescent="0.3">
      <c r="A14" s="26"/>
      <c r="B14" s="27"/>
      <c r="C14" s="27"/>
      <c r="D14" s="27"/>
      <c r="E14" s="27"/>
      <c r="F14" s="27"/>
      <c r="G14" s="27"/>
      <c r="H14" s="27"/>
      <c r="I14" s="28"/>
      <c r="J14" s="28"/>
      <c r="K14" s="28"/>
      <c r="L14" s="28"/>
      <c r="M14" s="28"/>
      <c r="N14" s="28"/>
      <c r="O14" s="28"/>
      <c r="P14" s="28"/>
    </row>
    <row r="15" spans="1:18" ht="27.75" thickTop="1" thickBot="1" x14ac:dyDescent="0.45">
      <c r="A15" s="9" t="s">
        <v>11</v>
      </c>
      <c r="B15" s="10"/>
      <c r="C15" s="10"/>
      <c r="D15" s="10"/>
      <c r="E15" s="10"/>
      <c r="F15" s="10"/>
      <c r="G15" s="10"/>
      <c r="H15" s="23"/>
      <c r="I15"/>
      <c r="J15"/>
      <c r="K15"/>
      <c r="L15"/>
      <c r="M15"/>
      <c r="N15"/>
      <c r="O15"/>
      <c r="P15"/>
    </row>
    <row r="16" spans="1:18" ht="115.5" hidden="1" customHeight="1" outlineLevel="1" x14ac:dyDescent="0.3">
      <c r="A16" s="53" t="s">
        <v>12</v>
      </c>
      <c r="B16" s="54"/>
      <c r="C16" s="54"/>
      <c r="D16" s="54"/>
      <c r="E16" s="54"/>
      <c r="F16" s="54"/>
      <c r="G16" s="54"/>
      <c r="H16" s="55"/>
      <c r="I16"/>
      <c r="J16"/>
      <c r="K16"/>
      <c r="L16"/>
      <c r="M16"/>
      <c r="N16"/>
      <c r="O16"/>
      <c r="P16"/>
    </row>
    <row r="17" spans="1:16" ht="28.5" customHeight="1" collapsed="1" x14ac:dyDescent="0.3">
      <c r="A17" s="12" t="s">
        <v>3</v>
      </c>
      <c r="B17" s="29"/>
      <c r="C17" s="13" t="s">
        <v>13</v>
      </c>
      <c r="D17" s="29"/>
      <c r="E17" s="30" t="s">
        <v>6</v>
      </c>
      <c r="F17" s="31" t="s">
        <v>7</v>
      </c>
      <c r="G17" s="32"/>
      <c r="H17" s="33"/>
      <c r="I17"/>
      <c r="J17"/>
      <c r="K17"/>
      <c r="L17"/>
      <c r="M17"/>
      <c r="N17"/>
      <c r="O17"/>
      <c r="P17"/>
    </row>
    <row r="18" spans="1:16" ht="33.200000000000003" customHeight="1" thickBot="1" x14ac:dyDescent="0.35">
      <c r="A18" s="34">
        <f>IF(F18&lt;C18,1,0)</f>
        <v>0</v>
      </c>
      <c r="B18" s="19"/>
      <c r="C18" s="35">
        <v>0.3</v>
      </c>
      <c r="D18" s="19"/>
      <c r="E18" s="20">
        <v>3</v>
      </c>
      <c r="F18" s="36">
        <f xml:space="preserve"> ((MOD((MOD(MOD(999999999999989,MOD($B$3*2499997+E18*1800451,7450589)*4658+7450581)*383,99991)*7440893+MOD(MOD(999999999999989,MOD($B$3*2246527+E18*2399993,7450987)*7580+7560584)*17669,7440893))*1343,4294967296))+0.5)/2^32</f>
        <v>0.6146098718745634</v>
      </c>
      <c r="G18" s="37"/>
      <c r="H18" s="22"/>
      <c r="I18"/>
      <c r="J18"/>
      <c r="K18"/>
      <c r="L18"/>
      <c r="M18"/>
      <c r="N18"/>
      <c r="O18"/>
      <c r="P18"/>
    </row>
    <row r="19" spans="1:16" ht="34.700000000000003" customHeight="1" thickTop="1" thickBot="1" x14ac:dyDescent="0.35">
      <c r="A19"/>
      <c r="B19"/>
      <c r="C19"/>
      <c r="D19"/>
      <c r="E19"/>
      <c r="F19"/>
      <c r="G19"/>
      <c r="H19"/>
      <c r="I19"/>
      <c r="J19"/>
      <c r="K19"/>
      <c r="L19"/>
      <c r="M19"/>
      <c r="N19"/>
      <c r="O19"/>
      <c r="P19"/>
    </row>
    <row r="20" spans="1:16" ht="27.75" thickTop="1" thickBot="1" x14ac:dyDescent="0.45">
      <c r="A20" s="9" t="s">
        <v>14</v>
      </c>
      <c r="B20" s="10"/>
      <c r="C20" s="10"/>
      <c r="D20" s="10"/>
      <c r="E20" s="10"/>
      <c r="F20" s="10"/>
      <c r="G20" s="10"/>
      <c r="H20" s="11"/>
      <c r="I20"/>
      <c r="J20"/>
      <c r="K20"/>
      <c r="L20"/>
      <c r="M20"/>
      <c r="N20"/>
      <c r="O20"/>
      <c r="P20"/>
    </row>
    <row r="21" spans="1:16" ht="95.1" hidden="1" customHeight="1" outlineLevel="1" x14ac:dyDescent="0.3">
      <c r="A21" s="50" t="s">
        <v>15</v>
      </c>
      <c r="B21" s="51"/>
      <c r="C21" s="51"/>
      <c r="D21" s="51"/>
      <c r="E21" s="51"/>
      <c r="F21" s="51"/>
      <c r="G21" s="51"/>
      <c r="H21" s="52"/>
      <c r="I21"/>
      <c r="J21"/>
      <c r="K21"/>
      <c r="L21"/>
      <c r="M21"/>
      <c r="N21"/>
      <c r="O21"/>
      <c r="P21"/>
    </row>
    <row r="22" spans="1:16" ht="26.1" customHeight="1" collapsed="1" x14ac:dyDescent="0.25">
      <c r="A22" s="12" t="s">
        <v>3</v>
      </c>
      <c r="B22" s="13" t="s">
        <v>16</v>
      </c>
      <c r="C22" s="13"/>
      <c r="D22" s="13" t="s">
        <v>17</v>
      </c>
      <c r="E22" s="14" t="s">
        <v>6</v>
      </c>
      <c r="F22" s="13" t="s">
        <v>7</v>
      </c>
      <c r="G22" s="15"/>
      <c r="H22" s="16"/>
    </row>
    <row r="23" spans="1:16" ht="32.1" customHeight="1" thickBot="1" x14ac:dyDescent="0.3">
      <c r="A23" s="17">
        <f>_xlfn.NORM.INV(F23, (D23+B23)/2, (D23-B23)/3.29)</f>
        <v>1982.9440053539895</v>
      </c>
      <c r="B23" s="18">
        <v>1000</v>
      </c>
      <c r="C23" s="19"/>
      <c r="D23" s="18">
        <v>2000</v>
      </c>
      <c r="E23" s="20">
        <v>4</v>
      </c>
      <c r="F23" s="20">
        <f>((MOD((MOD(MOD(999999999999989,MOD($B$3*2499997+E23*1800451,7450589)*4658+7450581)*383,99991)*7440893+MOD(MOD(999999999999989,MOD($B$3*2246527+E23*2399993,7450987)*7580+7560584)*17669,7440893))*1343,4294967296))+0.5)/2^32</f>
        <v>0.94395690865349025</v>
      </c>
      <c r="G23" s="21"/>
      <c r="H23" s="22"/>
    </row>
    <row r="24" spans="1:16" ht="16.5" thickTop="1" thickBot="1" x14ac:dyDescent="0.3"/>
    <row r="25" spans="1:16" ht="27.75" thickTop="1" thickBot="1" x14ac:dyDescent="0.45">
      <c r="A25" s="9" t="s">
        <v>18</v>
      </c>
      <c r="B25" s="10"/>
      <c r="C25" s="10"/>
      <c r="D25" s="10"/>
      <c r="E25" s="10"/>
      <c r="F25" s="10"/>
      <c r="G25" s="10"/>
      <c r="H25" s="11"/>
    </row>
    <row r="26" spans="1:16" ht="111" hidden="1" customHeight="1" outlineLevel="1" x14ac:dyDescent="0.25">
      <c r="A26" s="50" t="s">
        <v>19</v>
      </c>
      <c r="B26" s="51"/>
      <c r="C26" s="51"/>
      <c r="D26" s="51"/>
      <c r="E26" s="51"/>
      <c r="F26" s="51"/>
      <c r="G26" s="51"/>
      <c r="H26" s="52"/>
    </row>
    <row r="27" spans="1:16" ht="26.45" customHeight="1" collapsed="1" x14ac:dyDescent="0.25">
      <c r="A27" s="12" t="s">
        <v>3</v>
      </c>
      <c r="B27" s="13" t="s">
        <v>16</v>
      </c>
      <c r="C27" s="13"/>
      <c r="D27" s="13" t="s">
        <v>17</v>
      </c>
      <c r="E27" s="14" t="s">
        <v>6</v>
      </c>
      <c r="F27" s="13" t="s">
        <v>7</v>
      </c>
      <c r="G27" s="15"/>
      <c r="H27" s="16"/>
    </row>
    <row r="28" spans="1:16" ht="37.5" customHeight="1" thickBot="1" x14ac:dyDescent="0.3">
      <c r="A28" s="17">
        <f>_xlfn.LOGNORM.INV(F28, (LN(D28)+LN(B28))/2, (LN(D28)-LN(B28))/3.29)</f>
        <v>1460.1406690145704</v>
      </c>
      <c r="B28" s="18">
        <v>1000</v>
      </c>
      <c r="C28" s="19"/>
      <c r="D28" s="18">
        <v>2000</v>
      </c>
      <c r="E28" s="20">
        <v>5</v>
      </c>
      <c r="F28" s="20">
        <f>((MOD((MOD(MOD(999999999999989,MOD($B$3*2499997+E28*1800451,7450589)*4658+7450581)*383,99991)*7440893+MOD(MOD(999999999999989,MOD($B$3*2246527+E28*2399993,7450987)*7580+7560584)*17669,7440893))*1343,4294967296))+0.5)/2^32</f>
        <v>0.56028555065859109</v>
      </c>
      <c r="G28" s="21"/>
      <c r="H28" s="22"/>
    </row>
    <row r="29" spans="1:16" ht="16.5" thickTop="1" thickBot="1" x14ac:dyDescent="0.3"/>
    <row r="30" spans="1:16" ht="27.75" thickTop="1" thickBot="1" x14ac:dyDescent="0.45">
      <c r="A30" s="9" t="s">
        <v>20</v>
      </c>
      <c r="B30" s="10"/>
      <c r="C30" s="10"/>
      <c r="D30" s="10"/>
      <c r="E30" s="10"/>
      <c r="F30" s="10"/>
      <c r="G30" s="10"/>
      <c r="H30" s="11"/>
    </row>
    <row r="31" spans="1:16" ht="150" hidden="1" customHeight="1" outlineLevel="1" x14ac:dyDescent="0.25">
      <c r="A31" s="50" t="s">
        <v>21</v>
      </c>
      <c r="B31" s="51"/>
      <c r="C31" s="51"/>
      <c r="D31" s="51"/>
      <c r="E31" s="51"/>
      <c r="F31" s="51"/>
      <c r="G31" s="51"/>
      <c r="H31" s="52"/>
    </row>
    <row r="32" spans="1:16" ht="24.95" customHeight="1" collapsed="1" x14ac:dyDescent="0.25">
      <c r="A32" s="12" t="s">
        <v>3</v>
      </c>
      <c r="B32" s="29"/>
      <c r="C32" s="13" t="s">
        <v>13</v>
      </c>
      <c r="D32" s="29"/>
      <c r="E32" s="14" t="s">
        <v>6</v>
      </c>
      <c r="F32" s="13" t="s">
        <v>7</v>
      </c>
      <c r="G32" s="15"/>
      <c r="H32" s="16"/>
    </row>
    <row r="33" spans="1:14" ht="35.1" customHeight="1" thickBot="1" x14ac:dyDescent="0.3">
      <c r="A33" s="17">
        <f>_xlfn.BINOM.INV(1000000, -LN(1-C33)/1000000, F33)</f>
        <v>0</v>
      </c>
      <c r="B33" s="19"/>
      <c r="C33" s="35">
        <v>0.4</v>
      </c>
      <c r="D33" s="19"/>
      <c r="E33" s="20">
        <v>5</v>
      </c>
      <c r="F33" s="20">
        <f>((MOD((MOD(MOD(999999999999989,MOD($B$3*2499997+E33*1800451,7450589)*4658+7450581)*383,99991)*7440893+MOD(MOD(999999999999989,MOD($B$3*2246527+E33*2399993,7450987)*7580+7560584)*17669,7440893))*1343,4294967296))+0.5)/2^32</f>
        <v>0.56028555065859109</v>
      </c>
      <c r="G33" s="21"/>
      <c r="H33" s="22"/>
    </row>
    <row r="34" spans="1:14" ht="16.5" thickTop="1" thickBot="1" x14ac:dyDescent="0.3"/>
    <row r="35" spans="1:14" ht="27.75" thickTop="1" thickBot="1" x14ac:dyDescent="0.45">
      <c r="A35" s="9" t="s">
        <v>22</v>
      </c>
      <c r="B35" s="10"/>
      <c r="C35" s="10"/>
      <c r="D35" s="10"/>
      <c r="E35" s="10"/>
      <c r="F35" s="10"/>
      <c r="G35" s="10"/>
      <c r="H35" s="10"/>
      <c r="I35" s="11"/>
    </row>
    <row r="36" spans="1:14" ht="174.95" hidden="1" customHeight="1" outlineLevel="1" x14ac:dyDescent="0.25">
      <c r="A36" s="57" t="s">
        <v>23</v>
      </c>
      <c r="B36" s="58"/>
      <c r="C36" s="58"/>
      <c r="D36" s="58"/>
      <c r="E36" s="58"/>
      <c r="F36" s="58"/>
      <c r="G36" s="58"/>
      <c r="H36" s="58"/>
      <c r="I36" s="59"/>
    </row>
    <row r="37" spans="1:14" ht="37.5" customHeight="1" collapsed="1" x14ac:dyDescent="0.25">
      <c r="A37" s="12" t="s">
        <v>3</v>
      </c>
      <c r="B37" s="13" t="s">
        <v>24</v>
      </c>
      <c r="C37" s="13" t="s">
        <v>22</v>
      </c>
      <c r="D37" s="38" t="s">
        <v>25</v>
      </c>
      <c r="E37" s="38" t="s">
        <v>26</v>
      </c>
      <c r="F37" s="14" t="s">
        <v>6</v>
      </c>
      <c r="G37" s="13" t="s">
        <v>7</v>
      </c>
      <c r="H37" s="15"/>
      <c r="I37" s="16"/>
    </row>
    <row r="38" spans="1:14" ht="25.5" customHeight="1" thickBot="1" x14ac:dyDescent="0.3">
      <c r="A38" s="34">
        <f>_xlfn.BETA.INV(G38, B38, C38)</f>
        <v>0.46314207355424997</v>
      </c>
      <c r="B38" s="18">
        <v>3</v>
      </c>
      <c r="C38" s="18">
        <v>10</v>
      </c>
      <c r="D38" s="39">
        <f>_xlfn.BETA.INV(0.05, B38, C38)</f>
        <v>7.1870255542269806E-2</v>
      </c>
      <c r="E38" s="39">
        <f>_xlfn.BETA.INV(0.95, B38, C38)</f>
        <v>0.4381054351153113</v>
      </c>
      <c r="F38" s="20">
        <v>6</v>
      </c>
      <c r="G38" s="20">
        <f>((MOD((MOD(MOD(999999999999989,MOD($B$3*2499997+F38*1800451,7450589)*4658+7450581)*383,99991)*7440893+MOD(MOD(999999999999989,MOD($B$3*2246527+F38*2399993,7450987)*7580+7560584)*17669,7440893))*1343,4294967296))+0.5)/2^32</f>
        <v>0.96533709263894707</v>
      </c>
      <c r="H38" s="21"/>
      <c r="I38" s="22"/>
    </row>
    <row r="39" spans="1:14" ht="16.5" thickTop="1" thickBot="1" x14ac:dyDescent="0.3"/>
    <row r="40" spans="1:14" ht="27.75" thickTop="1" thickBot="1" x14ac:dyDescent="0.45">
      <c r="A40" s="9" t="s">
        <v>27</v>
      </c>
      <c r="B40" s="10"/>
      <c r="C40" s="10"/>
      <c r="D40" s="10"/>
      <c r="E40" s="10"/>
      <c r="F40" s="10"/>
      <c r="G40" s="10"/>
      <c r="H40" s="10"/>
      <c r="I40" s="10"/>
      <c r="J40" s="11"/>
    </row>
    <row r="41" spans="1:14" ht="136.5" hidden="1" customHeight="1" outlineLevel="1" x14ac:dyDescent="0.25">
      <c r="A41" s="57" t="s">
        <v>28</v>
      </c>
      <c r="B41" s="58"/>
      <c r="C41" s="58"/>
      <c r="D41" s="58"/>
      <c r="E41" s="58"/>
      <c r="F41" s="58"/>
      <c r="G41" s="58"/>
      <c r="H41" s="58"/>
      <c r="I41" s="58"/>
      <c r="J41" s="59"/>
    </row>
    <row r="42" spans="1:14" ht="15.75" collapsed="1" x14ac:dyDescent="0.25">
      <c r="A42" s="12" t="s">
        <v>3</v>
      </c>
      <c r="B42" s="13" t="s">
        <v>24</v>
      </c>
      <c r="C42" s="13" t="s">
        <v>29</v>
      </c>
      <c r="D42" s="38" t="s">
        <v>25</v>
      </c>
      <c r="E42" s="38" t="s">
        <v>26</v>
      </c>
      <c r="F42" s="38" t="s">
        <v>30</v>
      </c>
      <c r="G42" s="14" t="s">
        <v>6</v>
      </c>
      <c r="H42" s="13" t="s">
        <v>7</v>
      </c>
      <c r="I42" s="15"/>
      <c r="J42" s="16"/>
    </row>
    <row r="43" spans="1:14" ht="45.95" customHeight="1" thickBot="1" x14ac:dyDescent="0.3">
      <c r="A43" s="40">
        <f>(C43/H43)^B43</f>
        <v>0.96493563335844401</v>
      </c>
      <c r="B43" s="18">
        <v>0.5</v>
      </c>
      <c r="C43" s="18">
        <v>0.5</v>
      </c>
      <c r="D43" s="41">
        <f>(C43/(1-0.05))^B43</f>
        <v>0.7254762501100116</v>
      </c>
      <c r="E43" s="41">
        <f>(C43/(1-0.95))^B43</f>
        <v>3.1622776601683777</v>
      </c>
      <c r="F43" s="42">
        <f>(C43/(1-0.9999))^B43</f>
        <v>70.710678118658649</v>
      </c>
      <c r="G43" s="20">
        <v>7</v>
      </c>
      <c r="H43" s="20">
        <f>((MOD((MOD(MOD(999999999999989,MOD($B$3*2499997+G43*1800451,7450589)*4658+7450581)*383,99991)*7440893+MOD(MOD(999999999999989,MOD($B$3*2246527+G43*2399993,7450987)*7580+7560584)*17669,7440893))*1343,4294967296))+0.5)/2^32</f>
        <v>0.53699880035128444</v>
      </c>
      <c r="I43" s="21"/>
      <c r="J43" s="22"/>
      <c r="N43" s="60"/>
    </row>
    <row r="44" spans="1:14" ht="16.5" thickTop="1" thickBot="1" x14ac:dyDescent="0.3">
      <c r="N44" s="60"/>
    </row>
    <row r="45" spans="1:14" ht="27.75" thickTop="1" thickBot="1" x14ac:dyDescent="0.45">
      <c r="A45" s="9" t="s">
        <v>31</v>
      </c>
      <c r="B45" s="10"/>
      <c r="C45" s="10"/>
      <c r="D45" s="10"/>
      <c r="E45" s="10"/>
      <c r="F45" s="10"/>
      <c r="G45" s="10"/>
      <c r="H45" s="10"/>
      <c r="I45" s="10"/>
      <c r="J45" s="10"/>
      <c r="K45" s="11"/>
    </row>
    <row r="46" spans="1:14" ht="119.45" hidden="1" customHeight="1" outlineLevel="1" x14ac:dyDescent="0.25">
      <c r="A46" s="57" t="s">
        <v>32</v>
      </c>
      <c r="B46" s="58"/>
      <c r="C46" s="58"/>
      <c r="D46" s="58"/>
      <c r="E46" s="58"/>
      <c r="F46" s="58"/>
      <c r="G46" s="58"/>
      <c r="H46" s="58"/>
      <c r="I46" s="58"/>
      <c r="J46" s="58"/>
      <c r="K46" s="59"/>
    </row>
    <row r="47" spans="1:14" ht="44.1" customHeight="1" collapsed="1" x14ac:dyDescent="0.25">
      <c r="A47" s="12" t="s">
        <v>3</v>
      </c>
      <c r="B47" s="13" t="s">
        <v>24</v>
      </c>
      <c r="C47" s="13" t="s">
        <v>29</v>
      </c>
      <c r="D47" s="38" t="s">
        <v>33</v>
      </c>
      <c r="E47" s="38" t="s">
        <v>25</v>
      </c>
      <c r="F47" s="38" t="s">
        <v>26</v>
      </c>
      <c r="G47" s="38" t="s">
        <v>34</v>
      </c>
      <c r="H47" s="14" t="s">
        <v>6</v>
      </c>
      <c r="I47" s="13" t="s">
        <v>7</v>
      </c>
      <c r="J47" s="15"/>
      <c r="K47" s="16"/>
    </row>
    <row r="48" spans="1:14" ht="60.6" customHeight="1" thickBot="1" x14ac:dyDescent="0.3">
      <c r="A48" s="40">
        <f>(C48/(I48*D48+1-D48))^B48</f>
        <v>2.3975319146243823</v>
      </c>
      <c r="B48" s="18">
        <v>0.5</v>
      </c>
      <c r="C48" s="18">
        <v>4</v>
      </c>
      <c r="D48" s="18">
        <v>0.95</v>
      </c>
      <c r="E48" s="41">
        <f>(C48/((1-0.05)*D48+1-D48))^B48</f>
        <v>2.0492620783142401</v>
      </c>
      <c r="F48" s="41">
        <f>(C48/((1-0.95)*D48+1-D48))^B48</f>
        <v>6.405126152203481</v>
      </c>
      <c r="G48" s="41">
        <f>(C48/(1-D48))^B48</f>
        <v>8.9442719099991557</v>
      </c>
      <c r="H48" s="20">
        <v>8</v>
      </c>
      <c r="I48" s="20">
        <f>((MOD((MOD(MOD(999999999999989,MOD($B$3*2499997+H48*1800451,7450589)*4658+7450581)*383,99991)*7440893+MOD(MOD(999999999999989,MOD($B$3*2246527+H48*2399993,7450987)*7580+7560584)*17669,7440893))*1343,4294967296))+0.5)/2^32</f>
        <v>0.67986835876945406</v>
      </c>
      <c r="J48" s="21"/>
      <c r="K48" s="22"/>
    </row>
  </sheetData>
  <mergeCells count="12">
    <mergeCell ref="A31:H31"/>
    <mergeCell ref="A36:I36"/>
    <mergeCell ref="A41:J41"/>
    <mergeCell ref="N43:N44"/>
    <mergeCell ref="A46:K46"/>
    <mergeCell ref="C4:H4"/>
    <mergeCell ref="A26:H26"/>
    <mergeCell ref="A6:H6"/>
    <mergeCell ref="A11:H11"/>
    <mergeCell ref="K12:K13"/>
    <mergeCell ref="A16:H16"/>
    <mergeCell ref="A21:H21"/>
  </mergeCells>
  <hyperlinks>
    <hyperlink ref="B4" r:id="rId1" display="info@hubbardresearch.com" xr:uid="{9023C1B5-24DE-4527-BE05-975EA6D6275E}"/>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Scroll Bar 1">
              <controlPr defaultSize="0" autoPict="0">
                <anchor moveWithCells="1">
                  <from>
                    <xdr:col>2</xdr:col>
                    <xdr:colOff>19050</xdr:colOff>
                    <xdr:row>2</xdr:row>
                    <xdr:rowOff>9525</xdr:rowOff>
                  </from>
                  <to>
                    <xdr:col>5</xdr:col>
                    <xdr:colOff>1352550</xdr:colOff>
                    <xdr:row>2</xdr:row>
                    <xdr:rowOff>228600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4626DB3B41CC4AA53BE26545C36D7C" ma:contentTypeVersion="17" ma:contentTypeDescription="Create a new document." ma:contentTypeScope="" ma:versionID="ec4b96351403d194e667da9e4f5b300a">
  <xsd:schema xmlns:xsd="http://www.w3.org/2001/XMLSchema" xmlns:xs="http://www.w3.org/2001/XMLSchema" xmlns:p="http://schemas.microsoft.com/office/2006/metadata/properties" xmlns:ns2="637b445d-e957-4b2b-868c-b8da2737f946" xmlns:ns3="d84dbf10-1143-4dde-ab31-7bfb5be695bc" targetNamespace="http://schemas.microsoft.com/office/2006/metadata/properties" ma:root="true" ma:fieldsID="3a487435f60da3ca69f311c6515a5bf7" ns2:_="" ns3:_="">
    <xsd:import namespace="637b445d-e957-4b2b-868c-b8da2737f946"/>
    <xsd:import namespace="d84dbf10-1143-4dde-ab31-7bfb5be695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7b445d-e957-4b2b-868c-b8da2737f9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f54bde2-7ae1-46a6-9cca-9d61fbebac43"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4dbf10-1143-4dde-ab31-7bfb5be695b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2b52a14-a119-487e-a913-87c562c716c8}" ma:internalName="TaxCatchAll" ma:showField="CatchAllData" ma:web="d84dbf10-1143-4dde-ab31-7bfb5be695b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84dbf10-1143-4dde-ab31-7bfb5be695bc" xsi:nil="true"/>
    <lcf76f155ced4ddcb4097134ff3c332f xmlns="637b445d-e957-4b2b-868c-b8da2737f9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D4F408-A791-4EC5-AA39-8C2F051091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7b445d-e957-4b2b-868c-b8da2737f946"/>
    <ds:schemaRef ds:uri="d84dbf10-1143-4dde-ab31-7bfb5be695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6AA577-4819-49F8-9E9B-A74799CC956F}">
  <ds:schemaRefs>
    <ds:schemaRef ds:uri="http://schemas.microsoft.com/sharepoint/v3/contenttype/forms"/>
  </ds:schemaRefs>
</ds:datastoreItem>
</file>

<file path=customXml/itemProps3.xml><?xml version="1.0" encoding="utf-8"?>
<ds:datastoreItem xmlns:ds="http://schemas.openxmlformats.org/officeDocument/2006/customXml" ds:itemID="{5BF345D2-FBA2-4808-AF65-C0B90BC1CA87}">
  <ds:schemaRefs>
    <ds:schemaRef ds:uri="http://schemas.microsoft.com/office/2006/metadata/properties"/>
    <ds:schemaRef ds:uri="http://schemas.microsoft.com/office/infopath/2007/PartnerControls"/>
    <ds:schemaRef ds:uri="d84dbf10-1143-4dde-ab31-7bfb5be695bc"/>
    <ds:schemaRef ds:uri="637b445d-e957-4b2b-868c-b8da2737f9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Distributions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 Murphy</dc:creator>
  <cp:keywords/>
  <dc:description/>
  <cp:lastModifiedBy>Andrew Adams</cp:lastModifiedBy>
  <cp:revision/>
  <dcterms:created xsi:type="dcterms:W3CDTF">2020-07-23T16:20:18Z</dcterms:created>
  <dcterms:modified xsi:type="dcterms:W3CDTF">2025-01-15T14:22:09Z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0x010100E24626DB3B41CC4AA53BE26545C36D7C</vt:lpwstr>
  </property>
  <property fmtid="{D5CDD505-2E9C-101B-9397-08002B2CF9AE}" pid="3" name="MediaServiceImageTags">
    <vt:lpwstr/>
  </property>
</Properties>
</file>